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13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wg">'Sheet1'!$W$4:$W$24</definedName>
    <definedName name="awgorig">'Sheet1'!$A$5:$A$24</definedName>
    <definedName name="swg">'Sheet1'!$Y$4:$Y$24</definedName>
  </definedNames>
  <calcPr fullCalcOnLoad="1"/>
</workbook>
</file>

<file path=xl/sharedStrings.xml><?xml version="1.0" encoding="utf-8"?>
<sst xmlns="http://schemas.openxmlformats.org/spreadsheetml/2006/main" count="86" uniqueCount="61">
  <si>
    <t>Name:</t>
  </si>
  <si>
    <t>Conversions</t>
  </si>
  <si>
    <t>awg</t>
  </si>
  <si>
    <t>diameter</t>
  </si>
  <si>
    <t>swg</t>
  </si>
  <si>
    <t>Add values in YELLOW cells, based on desired variables. Use mm for ID. Use pull-down menu for GA.</t>
  </si>
  <si>
    <t>MM</t>
  </si>
  <si>
    <t>Inch decimal</t>
  </si>
  <si>
    <t>AWG Gauge</t>
  </si>
  <si>
    <t>I have some rings now. What AR are they?</t>
  </si>
  <si>
    <t>ID</t>
  </si>
  <si>
    <t>GA</t>
  </si>
  <si>
    <t>AR</t>
  </si>
  <si>
    <t>Put in the ID (in mm.) and use the pull-down menu for GA.</t>
  </si>
  <si>
    <t>I know what wire thickness I want to use and what AR I need. How big should the rings be?</t>
  </si>
  <si>
    <t>Inch: 1 / ?</t>
  </si>
  <si>
    <t>Put in the desired AR and and use the pull-down menu for GA.</t>
  </si>
  <si>
    <t>(Generally, round up to next larger ring diameter possible so the piece isn't too tight.</t>
  </si>
  <si>
    <t>Otherwise, round down if the piece can use a slightly lower AR for a tighter weave.)</t>
  </si>
  <si>
    <t>skip</t>
  </si>
  <si>
    <t>NA</t>
  </si>
  <si>
    <t>I know how big I want the rings to be and the required AR. What gauge wire should I use?</t>
  </si>
  <si>
    <t>Put in the desired ID (in mm.) and desired AR.</t>
  </si>
  <si>
    <t>Inch ratio</t>
  </si>
  <si>
    <t>(The result is always rounded down to the next smaller GA so the piece isn't too tight, but</t>
  </si>
  <si>
    <t>1 /</t>
  </si>
  <si>
    <t>actual mm</t>
  </si>
  <si>
    <t>compare the actual result to the chart to decide whether or not to use the smaller gauge.</t>
  </si>
  <si>
    <t>If the actual is very close (say, within 0.04) to the larger GA, I probably would try the larger GA.)</t>
  </si>
  <si>
    <t>Terms:</t>
  </si>
  <si>
    <r>
      <t>Aspect Ratio (AR):</t>
    </r>
    <r>
      <rPr>
        <sz val="10"/>
        <rFont val="Arial"/>
        <family val="0"/>
      </rPr>
      <t xml:space="preserve"> The ring inner diameter divided by the wire diameter, the most important attribute when making rings</t>
    </r>
  </si>
  <si>
    <r>
      <t>Inner Diameter (ID):</t>
    </r>
    <r>
      <rPr>
        <sz val="10"/>
        <rFont val="Arial"/>
        <family val="0"/>
      </rPr>
      <t xml:space="preserve"> the inside measure for a ring (length across the inside of the ring), generally the mandrel size</t>
    </r>
  </si>
  <si>
    <r>
      <t>Gauge (GA):</t>
    </r>
    <r>
      <rPr>
        <sz val="10"/>
        <rFont val="Arial"/>
        <family val="0"/>
      </rPr>
      <t xml:space="preserve"> The wire diameter (thickness); smaller diameter (thinner) = higher gauge number</t>
    </r>
  </si>
  <si>
    <t>Preferred</t>
  </si>
  <si>
    <t>Weave</t>
  </si>
  <si>
    <t>Aspect Ratio (AR) = Inner Diameter (mm) / Gauge (mm)</t>
  </si>
  <si>
    <t>AR 4.5+</t>
  </si>
  <si>
    <t>Box chain (ex. 4.5mm, 18ga) (loose: 5mm, 18ga)</t>
  </si>
  <si>
    <t>Troy ounces</t>
  </si>
  <si>
    <t>Ounces</t>
  </si>
  <si>
    <t>AR 3.7</t>
  </si>
  <si>
    <t>Byzentine (ex. 3mm x .20ga)</t>
  </si>
  <si>
    <t>AR 5.5-6.0</t>
  </si>
  <si>
    <t>Full persian (ex. 3.5 mm, 22 ga; 4.5 mm, 20 ga)</t>
  </si>
  <si>
    <t>AR 3.1</t>
  </si>
  <si>
    <t>Jens Pind Linkage (2.5 mm, 20 ga)</t>
  </si>
  <si>
    <t>AR 2.9</t>
  </si>
  <si>
    <t>Perfect Jens Pind Linkage: 3 mm, 18 ga</t>
  </si>
  <si>
    <t>Rondo a la Byzantine: standard (ex 18 ga, 4 &amp; 6 mm)</t>
  </si>
  <si>
    <t>Feet/ounces</t>
  </si>
  <si>
    <t>Dragonscale (18 ga, 6 mm; 20 ga, 4 mm)</t>
  </si>
  <si>
    <t>Feet</t>
  </si>
  <si>
    <t>Inches</t>
  </si>
  <si>
    <t>diameter:</t>
  </si>
  <si>
    <t>Actual AWG</t>
  </si>
  <si>
    <t>This is my own "calculator" - copyright David Bowman, 2014.</t>
  </si>
  <si>
    <t>Closest SWG</t>
  </si>
  <si>
    <t>See my work at</t>
  </si>
  <si>
    <t>http://chainofbeauty.com</t>
  </si>
  <si>
    <t>Actual SWG</t>
  </si>
  <si>
    <t>Closest AWG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</si>
</sst>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164" fontId="0" fillId="3" borderId="8" xfId="0" applyNumberFormat="1" applyFill="1" applyBorder="1" applyAlignment="1" applyProtection="1">
      <alignment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2" fontId="1" fillId="3" borderId="9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/>
    </xf>
    <xf numFmtId="2" fontId="0" fillId="3" borderId="8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3" borderId="8" xfId="0" applyNumberForma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 locked="0"/>
    </xf>
    <xf numFmtId="165" fontId="1" fillId="3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1" fontId="1" fillId="3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3" borderId="8" xfId="0" applyFill="1" applyBorder="1" applyAlignment="1" applyProtection="1">
      <alignment horizontal="center"/>
      <protection/>
    </xf>
    <xf numFmtId="1" fontId="1" fillId="3" borderId="17" xfId="0" applyNumberFormat="1" applyFont="1" applyFill="1" applyBorder="1" applyAlignment="1" applyProtection="1">
      <alignment horizontal="center"/>
      <protection/>
    </xf>
    <xf numFmtId="2" fontId="1" fillId="3" borderId="17" xfId="0" applyNumberFormat="1" applyFont="1" applyFill="1" applyBorder="1" applyAlignment="1" applyProtection="1">
      <alignment horizontal="center"/>
      <protection/>
    </xf>
    <xf numFmtId="2" fontId="1" fillId="3" borderId="13" xfId="0" applyNumberFormat="1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/>
      <protection locked="0"/>
    </xf>
    <xf numFmtId="2" fontId="0" fillId="3" borderId="13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3" borderId="8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3" xfId="0" applyFill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4" fillId="0" borderId="0" xfId="19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27</xdr:row>
      <xdr:rowOff>57150</xdr:rowOff>
    </xdr:from>
    <xdr:to>
      <xdr:col>13</xdr:col>
      <xdr:colOff>247650</xdr:colOff>
      <xdr:row>43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4750" t="14250" r="12500" b="14500"/>
        <a:stretch>
          <a:fillRect/>
        </a:stretch>
      </xdr:blipFill>
      <xdr:spPr>
        <a:xfrm>
          <a:off x="5676900" y="4867275"/>
          <a:ext cx="277177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34</xdr:row>
      <xdr:rowOff>19050</xdr:rowOff>
    </xdr:from>
    <xdr:to>
      <xdr:col>12</xdr:col>
      <xdr:colOff>352425</xdr:colOff>
      <xdr:row>37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6210300" y="6010275"/>
          <a:ext cx="1733550" cy="5048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Inner diameter (mm)</a:t>
          </a:r>
        </a:p>
      </xdr:txBody>
    </xdr:sp>
    <xdr:clientData/>
  </xdr:twoCellAnchor>
  <xdr:twoCellAnchor>
    <xdr:from>
      <xdr:col>10</xdr:col>
      <xdr:colOff>542925</xdr:colOff>
      <xdr:row>27</xdr:row>
      <xdr:rowOff>142875</xdr:rowOff>
    </xdr:from>
    <xdr:to>
      <xdr:col>11</xdr:col>
      <xdr:colOff>314325</xdr:colOff>
      <xdr:row>30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6915150" y="4953000"/>
          <a:ext cx="381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Gau-ge (mm)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ng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ng Calc."/>
      <sheetName val="Order Calc."/>
      <sheetName val="AWG-SW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inofbeauty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showGridLines="0" tabSelected="1" zoomScale="85" zoomScaleNormal="85" workbookViewId="0" topLeftCell="A1">
      <selection activeCell="B1" sqref="B1:K1"/>
    </sheetView>
  </sheetViews>
  <sheetFormatPr defaultColWidth="9.140625" defaultRowHeight="12.75"/>
  <cols>
    <col min="1" max="1" width="13.28125" style="0" customWidth="1"/>
    <col min="18" max="18" width="11.421875" style="0" customWidth="1"/>
    <col min="19" max="20" width="10.00390625" style="0" customWidth="1"/>
    <col min="23" max="28" width="9.140625" style="9" customWidth="1"/>
    <col min="29" max="29" width="9.140625" style="75" customWidth="1"/>
  </cols>
  <sheetData>
    <row r="1" spans="1:39" ht="32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74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thickBot="1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6"/>
      <c r="S2" s="7" t="s">
        <v>1</v>
      </c>
      <c r="T2" s="7"/>
      <c r="U2" s="8"/>
      <c r="V2" s="3"/>
      <c r="W2" s="9" t="s">
        <v>2</v>
      </c>
      <c r="X2" s="9" t="s">
        <v>3</v>
      </c>
      <c r="Y2" s="9" t="s">
        <v>4</v>
      </c>
      <c r="Z2" s="9" t="s">
        <v>3</v>
      </c>
      <c r="AA2" s="9" t="s">
        <v>2</v>
      </c>
      <c r="AB2" s="9" t="s">
        <v>3</v>
      </c>
      <c r="AC2" s="74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5" thickBot="1">
      <c r="A3" s="3"/>
      <c r="B3" s="3"/>
      <c r="C3" s="3"/>
      <c r="D3" s="6"/>
      <c r="E3" s="10" t="s">
        <v>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8"/>
      <c r="Q3" s="3"/>
      <c r="R3" s="12"/>
      <c r="S3" s="13" t="s">
        <v>6</v>
      </c>
      <c r="T3" s="13" t="s">
        <v>7</v>
      </c>
      <c r="U3" s="14"/>
      <c r="V3" s="3"/>
      <c r="AC3" s="74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3.5" thickBot="1">
      <c r="A4" s="15" t="s">
        <v>8</v>
      </c>
      <c r="B4" s="15" t="s">
        <v>6</v>
      </c>
      <c r="C4" s="3"/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4"/>
      <c r="Q4" s="3"/>
      <c r="R4" s="12"/>
      <c r="S4" s="17"/>
      <c r="T4" s="18">
        <f>IF(S4="","",S4*0.03937)</f>
      </c>
      <c r="U4" s="14"/>
      <c r="V4" s="3"/>
      <c r="W4" s="9">
        <v>8</v>
      </c>
      <c r="X4" s="9">
        <v>3.264</v>
      </c>
      <c r="Y4" s="9">
        <v>10</v>
      </c>
      <c r="Z4" s="9">
        <v>3.25</v>
      </c>
      <c r="AA4" s="9">
        <v>8</v>
      </c>
      <c r="AB4" s="9">
        <v>3.264</v>
      </c>
      <c r="AC4" s="74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19">
        <v>34</v>
      </c>
      <c r="B5" s="20">
        <v>0.16</v>
      </c>
      <c r="C5" s="21">
        <f>A5</f>
        <v>34</v>
      </c>
      <c r="D5" s="12"/>
      <c r="E5" s="22" t="s">
        <v>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4"/>
      <c r="Q5" s="3"/>
      <c r="R5" s="12"/>
      <c r="S5" s="16"/>
      <c r="T5" s="16"/>
      <c r="U5" s="14"/>
      <c r="V5" s="3"/>
      <c r="W5" s="9">
        <f>W4+1</f>
        <v>9</v>
      </c>
      <c r="X5" s="9">
        <v>2.906</v>
      </c>
      <c r="Y5" s="9">
        <f>Y4+1</f>
        <v>11</v>
      </c>
      <c r="Z5" s="9">
        <v>2.95</v>
      </c>
      <c r="AA5" s="9">
        <f>AA4+1</f>
        <v>9</v>
      </c>
      <c r="AB5" s="9">
        <v>2.906</v>
      </c>
      <c r="AC5" s="74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thickBot="1">
      <c r="A6" s="19">
        <v>32</v>
      </c>
      <c r="B6" s="20">
        <v>0.2</v>
      </c>
      <c r="C6" s="21">
        <f aca="true" t="shared" si="0" ref="C6:C24">A6</f>
        <v>32</v>
      </c>
      <c r="D6" s="23"/>
      <c r="E6" s="13" t="s">
        <v>10</v>
      </c>
      <c r="F6" s="13" t="s">
        <v>11</v>
      </c>
      <c r="G6" s="13" t="s">
        <v>12</v>
      </c>
      <c r="H6" s="16"/>
      <c r="I6" s="16"/>
      <c r="J6" s="16"/>
      <c r="K6" s="16"/>
      <c r="L6" s="16"/>
      <c r="M6" s="16"/>
      <c r="N6" s="16"/>
      <c r="O6" s="16"/>
      <c r="P6" s="14"/>
      <c r="Q6" s="3"/>
      <c r="R6" s="12"/>
      <c r="S6" s="13" t="s">
        <v>7</v>
      </c>
      <c r="T6" s="13" t="s">
        <v>6</v>
      </c>
      <c r="U6" s="14"/>
      <c r="V6" s="3"/>
      <c r="W6" s="9">
        <f>W5+1</f>
        <v>10</v>
      </c>
      <c r="X6" s="9">
        <v>2.588</v>
      </c>
      <c r="Y6" s="9">
        <f aca="true" t="shared" si="1" ref="Y6:Y24">Y5+1</f>
        <v>12</v>
      </c>
      <c r="Z6" s="9">
        <v>2.64</v>
      </c>
      <c r="AA6" s="9">
        <f>AA5+1</f>
        <v>10</v>
      </c>
      <c r="AB6" s="9">
        <v>2.588</v>
      </c>
      <c r="AC6" s="74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3.5" thickBot="1">
      <c r="A7" s="19">
        <v>30</v>
      </c>
      <c r="B7" s="20">
        <v>0.25</v>
      </c>
      <c r="C7" s="21">
        <f t="shared" si="0"/>
        <v>30</v>
      </c>
      <c r="D7" s="23"/>
      <c r="E7" s="24">
        <v>3</v>
      </c>
      <c r="F7" s="25">
        <v>18</v>
      </c>
      <c r="G7" s="26">
        <f>IF(OR(E7="",F7=""),"",E7/(VLOOKUP(F7,A5:B24,2,FALSE)))</f>
        <v>2.941176470588235</v>
      </c>
      <c r="H7" s="16" t="s">
        <v>13</v>
      </c>
      <c r="I7" s="16"/>
      <c r="J7" s="16"/>
      <c r="K7" s="16"/>
      <c r="L7" s="16"/>
      <c r="M7" s="16"/>
      <c r="N7" s="16"/>
      <c r="O7" s="16"/>
      <c r="P7" s="14"/>
      <c r="Q7" s="3"/>
      <c r="R7" s="12"/>
      <c r="S7" s="17"/>
      <c r="T7" s="27">
        <f>IF(S7="","",S7*25.4)</f>
      </c>
      <c r="U7" s="14"/>
      <c r="V7" s="3"/>
      <c r="W7" s="9">
        <f aca="true" t="shared" si="2" ref="W7:W24">W6+1</f>
        <v>11</v>
      </c>
      <c r="X7" s="9">
        <v>2.304</v>
      </c>
      <c r="Y7" s="9">
        <f t="shared" si="1"/>
        <v>13</v>
      </c>
      <c r="Z7" s="9">
        <v>2.34</v>
      </c>
      <c r="AA7" s="9">
        <f aca="true" t="shared" si="3" ref="AA7:AA24">AA6+1</f>
        <v>11</v>
      </c>
      <c r="AB7" s="9">
        <v>2.304</v>
      </c>
      <c r="AC7" s="74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.75">
      <c r="A8" s="19">
        <v>28</v>
      </c>
      <c r="B8" s="20">
        <v>0.32</v>
      </c>
      <c r="C8" s="21">
        <f t="shared" si="0"/>
        <v>28</v>
      </c>
      <c r="D8" s="23"/>
      <c r="E8" s="13"/>
      <c r="F8" s="13"/>
      <c r="G8" s="13"/>
      <c r="H8" s="16"/>
      <c r="I8" s="16"/>
      <c r="J8" s="16"/>
      <c r="K8" s="16"/>
      <c r="L8" s="16"/>
      <c r="M8" s="16"/>
      <c r="N8" s="16"/>
      <c r="O8" s="16"/>
      <c r="P8" s="14"/>
      <c r="Q8" s="3"/>
      <c r="R8" s="12"/>
      <c r="S8" s="16"/>
      <c r="T8" s="16"/>
      <c r="U8" s="14"/>
      <c r="V8" s="3"/>
      <c r="W8" s="9">
        <f t="shared" si="2"/>
        <v>12</v>
      </c>
      <c r="X8" s="9">
        <v>2.052</v>
      </c>
      <c r="Y8" s="9">
        <f t="shared" si="1"/>
        <v>14</v>
      </c>
      <c r="Z8" s="9">
        <v>2.03</v>
      </c>
      <c r="AA8" s="9">
        <f t="shared" si="3"/>
        <v>12</v>
      </c>
      <c r="AB8" s="9">
        <v>2.052</v>
      </c>
      <c r="AC8" s="74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3.5" thickBot="1">
      <c r="A9" s="19">
        <v>26</v>
      </c>
      <c r="B9" s="20">
        <v>0.41</v>
      </c>
      <c r="C9" s="21">
        <f t="shared" si="0"/>
        <v>26</v>
      </c>
      <c r="D9" s="23"/>
      <c r="E9" s="22" t="s">
        <v>14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4"/>
      <c r="Q9" s="3"/>
      <c r="R9" s="12"/>
      <c r="S9" s="13" t="s">
        <v>6</v>
      </c>
      <c r="T9" s="13" t="s">
        <v>15</v>
      </c>
      <c r="U9" s="14"/>
      <c r="V9" s="3"/>
      <c r="W9" s="9">
        <f t="shared" si="2"/>
        <v>13</v>
      </c>
      <c r="X9" s="9">
        <v>1.829</v>
      </c>
      <c r="Y9" s="9">
        <f t="shared" si="1"/>
        <v>15</v>
      </c>
      <c r="Z9" s="9">
        <v>1.83</v>
      </c>
      <c r="AA9" s="9">
        <f t="shared" si="3"/>
        <v>13</v>
      </c>
      <c r="AB9" s="9">
        <v>1.829</v>
      </c>
      <c r="AC9" s="74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thickBot="1">
      <c r="A10" s="19">
        <v>24</v>
      </c>
      <c r="B10" s="20">
        <v>0.51</v>
      </c>
      <c r="C10" s="21">
        <f t="shared" si="0"/>
        <v>24</v>
      </c>
      <c r="D10" s="23"/>
      <c r="E10" s="13" t="s">
        <v>12</v>
      </c>
      <c r="F10" s="13" t="s">
        <v>11</v>
      </c>
      <c r="G10" s="13" t="s">
        <v>10</v>
      </c>
      <c r="H10" s="16" t="s">
        <v>16</v>
      </c>
      <c r="I10" s="28"/>
      <c r="J10" s="28"/>
      <c r="K10" s="16"/>
      <c r="L10" s="16"/>
      <c r="M10" s="16"/>
      <c r="N10" s="16"/>
      <c r="O10" s="16"/>
      <c r="P10" s="14"/>
      <c r="Q10" s="3"/>
      <c r="R10" s="12"/>
      <c r="S10" s="17"/>
      <c r="T10" s="29">
        <f>IF(S10="","",1/(0.03937*S10))</f>
      </c>
      <c r="U10" s="14"/>
      <c r="V10" s="3"/>
      <c r="W10" s="9">
        <f t="shared" si="2"/>
        <v>14</v>
      </c>
      <c r="X10" s="9">
        <v>1.628</v>
      </c>
      <c r="Y10" s="9">
        <f t="shared" si="1"/>
        <v>16</v>
      </c>
      <c r="Z10" s="9">
        <v>1.63</v>
      </c>
      <c r="AA10" s="9">
        <f t="shared" si="3"/>
        <v>14</v>
      </c>
      <c r="AB10" s="9">
        <v>1.628</v>
      </c>
      <c r="AC10" s="74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3.5" thickBot="1">
      <c r="A11" s="19">
        <v>23</v>
      </c>
      <c r="B11" s="20">
        <v>0.57</v>
      </c>
      <c r="C11" s="21">
        <f t="shared" si="0"/>
        <v>23</v>
      </c>
      <c r="D11" s="23"/>
      <c r="E11" s="24"/>
      <c r="F11" s="30"/>
      <c r="G11" s="31">
        <f>IF(OR(E11="",F11=""),"",(ROUND(E11*(VLOOKUP(F11,A5:B24,2,FALSE)),1)))</f>
      </c>
      <c r="H11" s="32" t="s">
        <v>17</v>
      </c>
      <c r="I11" s="16"/>
      <c r="J11" s="16"/>
      <c r="K11" s="16"/>
      <c r="L11" s="16"/>
      <c r="M11" s="16"/>
      <c r="N11" s="16"/>
      <c r="O11" s="16"/>
      <c r="P11" s="14"/>
      <c r="Q11" s="3"/>
      <c r="R11" s="12"/>
      <c r="S11" s="16"/>
      <c r="T11" s="16"/>
      <c r="U11" s="14"/>
      <c r="V11" s="3"/>
      <c r="W11" s="9">
        <f t="shared" si="2"/>
        <v>15</v>
      </c>
      <c r="X11" s="9">
        <v>1.45</v>
      </c>
      <c r="Y11" s="9">
        <f t="shared" si="1"/>
        <v>17</v>
      </c>
      <c r="Z11" s="9">
        <v>1.42</v>
      </c>
      <c r="AA11" s="9">
        <f t="shared" si="3"/>
        <v>15</v>
      </c>
      <c r="AB11" s="9">
        <v>1.45</v>
      </c>
      <c r="AC11" s="74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thickBot="1">
      <c r="A12" s="19">
        <v>22</v>
      </c>
      <c r="B12" s="20">
        <v>0.64</v>
      </c>
      <c r="C12" s="21">
        <f t="shared" si="0"/>
        <v>22</v>
      </c>
      <c r="D12" s="23"/>
      <c r="E12" s="13"/>
      <c r="F12" s="13"/>
      <c r="G12" s="13"/>
      <c r="H12" s="33" t="s">
        <v>18</v>
      </c>
      <c r="I12" s="16"/>
      <c r="J12" s="16"/>
      <c r="K12" s="16"/>
      <c r="L12" s="16"/>
      <c r="M12" s="16"/>
      <c r="N12" s="16"/>
      <c r="O12" s="16"/>
      <c r="P12" s="14"/>
      <c r="Q12" s="3"/>
      <c r="R12" s="12"/>
      <c r="S12" s="13" t="s">
        <v>15</v>
      </c>
      <c r="T12" s="13" t="s">
        <v>6</v>
      </c>
      <c r="U12" s="14"/>
      <c r="V12" s="3"/>
      <c r="W12" s="9">
        <f t="shared" si="2"/>
        <v>16</v>
      </c>
      <c r="X12" s="9">
        <v>1.29</v>
      </c>
      <c r="Y12" s="9">
        <f t="shared" si="1"/>
        <v>18</v>
      </c>
      <c r="Z12" s="9">
        <v>1.219</v>
      </c>
      <c r="AA12" s="9">
        <f t="shared" si="3"/>
        <v>16</v>
      </c>
      <c r="AB12" s="9">
        <v>1.29</v>
      </c>
      <c r="AC12" s="74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3.5" thickBot="1">
      <c r="A13" s="19">
        <v>21</v>
      </c>
      <c r="B13" s="20">
        <v>0.72</v>
      </c>
      <c r="C13" s="21">
        <f t="shared" si="0"/>
        <v>21</v>
      </c>
      <c r="D13" s="23"/>
      <c r="E13" s="16"/>
      <c r="F13" s="16"/>
      <c r="G13" s="16"/>
      <c r="H13" s="16"/>
      <c r="I13" s="28"/>
      <c r="J13" s="28"/>
      <c r="K13" s="16"/>
      <c r="L13" s="16"/>
      <c r="M13" s="16"/>
      <c r="N13" s="16"/>
      <c r="O13" s="16"/>
      <c r="P13" s="14"/>
      <c r="Q13" s="3"/>
      <c r="R13" s="12"/>
      <c r="S13" s="34"/>
      <c r="T13" s="27">
        <f>IF(S13="","",(1/S13)*25.4)</f>
      </c>
      <c r="U13" s="14"/>
      <c r="V13" s="3"/>
      <c r="W13" s="9">
        <f t="shared" si="2"/>
        <v>17</v>
      </c>
      <c r="X13" s="9">
        <v>1.151</v>
      </c>
      <c r="Y13" s="9" t="s">
        <v>19</v>
      </c>
      <c r="Z13" s="9" t="s">
        <v>20</v>
      </c>
      <c r="AA13" s="9">
        <f t="shared" si="3"/>
        <v>17</v>
      </c>
      <c r="AB13" s="9">
        <v>1.151</v>
      </c>
      <c r="AC13" s="74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2.75">
      <c r="A14" s="19">
        <v>20</v>
      </c>
      <c r="B14" s="20">
        <v>0.81</v>
      </c>
      <c r="C14" s="21">
        <f t="shared" si="0"/>
        <v>20</v>
      </c>
      <c r="D14" s="23"/>
      <c r="E14" s="22" t="s">
        <v>21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/>
      <c r="Q14" s="3"/>
      <c r="R14" s="12"/>
      <c r="S14" s="16"/>
      <c r="T14" s="16"/>
      <c r="U14" s="14"/>
      <c r="V14" s="3"/>
      <c r="W14" s="9">
        <f t="shared" si="2"/>
        <v>18</v>
      </c>
      <c r="X14" s="9">
        <v>1.024</v>
      </c>
      <c r="Y14" s="9">
        <v>19</v>
      </c>
      <c r="Z14" s="9">
        <v>1.016</v>
      </c>
      <c r="AA14" s="9">
        <f t="shared" si="3"/>
        <v>18</v>
      </c>
      <c r="AB14" s="9">
        <v>1.024</v>
      </c>
      <c r="AC14" s="74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3.5" thickBot="1">
      <c r="A15" s="19">
        <v>19</v>
      </c>
      <c r="B15" s="20">
        <v>0.91</v>
      </c>
      <c r="C15" s="21">
        <f t="shared" si="0"/>
        <v>19</v>
      </c>
      <c r="D15" s="23"/>
      <c r="E15" s="13" t="s">
        <v>10</v>
      </c>
      <c r="F15" s="13" t="s">
        <v>12</v>
      </c>
      <c r="G15" s="13" t="s">
        <v>11</v>
      </c>
      <c r="H15" s="16" t="s">
        <v>22</v>
      </c>
      <c r="I15" s="16"/>
      <c r="J15" s="16"/>
      <c r="K15" s="16"/>
      <c r="L15" s="16"/>
      <c r="M15" s="16"/>
      <c r="N15" s="16"/>
      <c r="O15" s="16"/>
      <c r="P15" s="14"/>
      <c r="Q15" s="3"/>
      <c r="R15" s="12"/>
      <c r="S15" s="13" t="s">
        <v>23</v>
      </c>
      <c r="T15" s="35" t="s">
        <v>7</v>
      </c>
      <c r="U15" s="14"/>
      <c r="V15" s="3"/>
      <c r="W15" s="9">
        <f t="shared" si="2"/>
        <v>19</v>
      </c>
      <c r="X15" s="9">
        <v>0.912</v>
      </c>
      <c r="Y15" s="9">
        <f t="shared" si="1"/>
        <v>20</v>
      </c>
      <c r="Z15" s="9">
        <v>0.914</v>
      </c>
      <c r="AA15" s="9">
        <f t="shared" si="3"/>
        <v>19</v>
      </c>
      <c r="AB15" s="9">
        <v>0.912</v>
      </c>
      <c r="AC15" s="74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thickBot="1">
      <c r="A16" s="19">
        <v>18</v>
      </c>
      <c r="B16" s="20">
        <v>1.02</v>
      </c>
      <c r="C16" s="21">
        <f t="shared" si="0"/>
        <v>18</v>
      </c>
      <c r="D16" s="23"/>
      <c r="E16" s="24"/>
      <c r="F16" s="30"/>
      <c r="G16" s="36">
        <f>IF(OR(E16="",F16=""),"",VLOOKUP(E16/F16,B5:C24,2))</f>
      </c>
      <c r="H16" s="37" t="s">
        <v>24</v>
      </c>
      <c r="I16" s="16"/>
      <c r="J16" s="16"/>
      <c r="K16" s="16"/>
      <c r="L16" s="16"/>
      <c r="M16" s="16"/>
      <c r="N16" s="16"/>
      <c r="O16" s="16"/>
      <c r="P16" s="14"/>
      <c r="Q16" s="3"/>
      <c r="R16" s="12"/>
      <c r="S16" s="13" t="s">
        <v>25</v>
      </c>
      <c r="T16" s="16"/>
      <c r="U16" s="14"/>
      <c r="V16" s="3"/>
      <c r="W16" s="9">
        <f t="shared" si="2"/>
        <v>20</v>
      </c>
      <c r="X16" s="9">
        <v>0.812</v>
      </c>
      <c r="Y16" s="9">
        <f t="shared" si="1"/>
        <v>21</v>
      </c>
      <c r="Z16" s="9">
        <v>0.813</v>
      </c>
      <c r="AA16" s="9">
        <f t="shared" si="3"/>
        <v>20</v>
      </c>
      <c r="AB16" s="9">
        <v>0.812</v>
      </c>
      <c r="AC16" s="74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3.5" thickBot="1">
      <c r="A17" s="19">
        <v>17</v>
      </c>
      <c r="B17" s="20">
        <v>1.15</v>
      </c>
      <c r="C17" s="21">
        <f t="shared" si="0"/>
        <v>17</v>
      </c>
      <c r="D17" s="23"/>
      <c r="E17" s="16"/>
      <c r="F17" s="16" t="s">
        <v>26</v>
      </c>
      <c r="G17" s="38">
        <f>IF(OR(E16="",F16=""),"",E16/F16)</f>
      </c>
      <c r="H17" s="28" t="s">
        <v>27</v>
      </c>
      <c r="I17" s="16"/>
      <c r="J17" s="16"/>
      <c r="K17" s="16"/>
      <c r="L17" s="16"/>
      <c r="M17" s="16"/>
      <c r="N17" s="16"/>
      <c r="O17" s="16"/>
      <c r="P17" s="14"/>
      <c r="Q17" s="3"/>
      <c r="R17" s="12"/>
      <c r="S17" s="34"/>
      <c r="T17" s="39">
        <f>IF(S17="","",1/S17)</f>
      </c>
      <c r="U17" s="14"/>
      <c r="V17" s="3"/>
      <c r="W17" s="9">
        <f t="shared" si="2"/>
        <v>21</v>
      </c>
      <c r="X17" s="9">
        <v>0.723</v>
      </c>
      <c r="Y17" s="9">
        <f t="shared" si="1"/>
        <v>22</v>
      </c>
      <c r="Z17" s="9">
        <v>0.711</v>
      </c>
      <c r="AA17" s="9">
        <f t="shared" si="3"/>
        <v>21</v>
      </c>
      <c r="AB17" s="9">
        <v>0.723</v>
      </c>
      <c r="AC17" s="74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thickBot="1">
      <c r="A18" s="19">
        <v>16</v>
      </c>
      <c r="B18" s="20">
        <v>1.29</v>
      </c>
      <c r="C18" s="21">
        <f t="shared" si="0"/>
        <v>16</v>
      </c>
      <c r="D18" s="40"/>
      <c r="E18" s="41"/>
      <c r="F18" s="41"/>
      <c r="G18" s="41"/>
      <c r="H18" s="41" t="s">
        <v>28</v>
      </c>
      <c r="I18" s="41"/>
      <c r="J18" s="41"/>
      <c r="K18" s="41"/>
      <c r="L18" s="41"/>
      <c r="M18" s="41"/>
      <c r="N18" s="41"/>
      <c r="O18" s="41"/>
      <c r="P18" s="42"/>
      <c r="Q18" s="3"/>
      <c r="R18" s="12"/>
      <c r="S18" s="16"/>
      <c r="T18" s="16"/>
      <c r="U18" s="14"/>
      <c r="V18" s="3"/>
      <c r="W18" s="9">
        <f t="shared" si="2"/>
        <v>22</v>
      </c>
      <c r="X18" s="9">
        <v>0.644</v>
      </c>
      <c r="Y18" s="9">
        <f t="shared" si="1"/>
        <v>23</v>
      </c>
      <c r="Z18" s="9">
        <v>0.61</v>
      </c>
      <c r="AA18" s="9">
        <f t="shared" si="3"/>
        <v>22</v>
      </c>
      <c r="AB18" s="9">
        <v>0.644</v>
      </c>
      <c r="AC18" s="74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2.75">
      <c r="A19" s="19">
        <v>15</v>
      </c>
      <c r="B19" s="20">
        <v>1.45</v>
      </c>
      <c r="C19" s="21">
        <f t="shared" si="0"/>
        <v>15</v>
      </c>
      <c r="D19" s="43"/>
      <c r="E19" s="44" t="s">
        <v>29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2"/>
      <c r="S19" s="16" t="s">
        <v>7</v>
      </c>
      <c r="T19" s="16" t="s">
        <v>23</v>
      </c>
      <c r="U19" s="14"/>
      <c r="V19" s="3"/>
      <c r="W19" s="9">
        <f t="shared" si="2"/>
        <v>23</v>
      </c>
      <c r="X19" s="9">
        <v>0.573</v>
      </c>
      <c r="Y19" s="9">
        <f t="shared" si="1"/>
        <v>24</v>
      </c>
      <c r="Z19" s="9">
        <v>0.559</v>
      </c>
      <c r="AA19" s="9">
        <f t="shared" si="3"/>
        <v>23</v>
      </c>
      <c r="AB19" s="9">
        <v>0.573</v>
      </c>
      <c r="AC19" s="74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thickBot="1">
      <c r="A20" s="19">
        <v>14</v>
      </c>
      <c r="B20" s="20">
        <v>1.63</v>
      </c>
      <c r="C20" s="21">
        <f t="shared" si="0"/>
        <v>14</v>
      </c>
      <c r="D20" s="43"/>
      <c r="E20" s="45" t="s">
        <v>30</v>
      </c>
      <c r="F20" s="4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2"/>
      <c r="S20" s="16"/>
      <c r="T20" s="13" t="s">
        <v>25</v>
      </c>
      <c r="U20" s="14"/>
      <c r="V20" s="3"/>
      <c r="W20" s="9">
        <f t="shared" si="2"/>
        <v>24</v>
      </c>
      <c r="X20" s="9">
        <v>0.511</v>
      </c>
      <c r="Y20" s="9">
        <f t="shared" si="1"/>
        <v>25</v>
      </c>
      <c r="Z20" s="9">
        <v>0.508</v>
      </c>
      <c r="AA20" s="9">
        <f t="shared" si="3"/>
        <v>24</v>
      </c>
      <c r="AB20" s="9">
        <v>0.511</v>
      </c>
      <c r="AC20" s="74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3.5" thickBot="1">
      <c r="A21" s="19">
        <v>13</v>
      </c>
      <c r="B21" s="20">
        <v>1.83</v>
      </c>
      <c r="C21" s="21">
        <f t="shared" si="0"/>
        <v>13</v>
      </c>
      <c r="D21" s="43"/>
      <c r="E21" s="45" t="s">
        <v>31</v>
      </c>
      <c r="F21" s="4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2"/>
      <c r="S21" s="17"/>
      <c r="T21" s="47">
        <f>IF(S21="","",1/S21)</f>
      </c>
      <c r="U21" s="14"/>
      <c r="V21" s="3"/>
      <c r="W21" s="9">
        <f t="shared" si="2"/>
        <v>25</v>
      </c>
      <c r="X21" s="9">
        <v>0.455</v>
      </c>
      <c r="Y21" s="9">
        <f t="shared" si="1"/>
        <v>26</v>
      </c>
      <c r="Z21" s="9">
        <v>0.457</v>
      </c>
      <c r="AA21" s="9">
        <f t="shared" si="3"/>
        <v>25</v>
      </c>
      <c r="AB21" s="9">
        <v>0.455</v>
      </c>
      <c r="AC21" s="74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2.75">
      <c r="A22" s="48">
        <v>12</v>
      </c>
      <c r="B22" s="49">
        <v>2.05</v>
      </c>
      <c r="C22" s="21">
        <f t="shared" si="0"/>
        <v>12</v>
      </c>
      <c r="D22" s="43"/>
      <c r="E22" s="45" t="s">
        <v>32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2"/>
      <c r="S22" s="16"/>
      <c r="T22" s="16"/>
      <c r="U22" s="14"/>
      <c r="V22" s="3"/>
      <c r="W22" s="9">
        <f t="shared" si="2"/>
        <v>26</v>
      </c>
      <c r="X22" s="9">
        <v>0.405</v>
      </c>
      <c r="Y22" s="9">
        <f t="shared" si="1"/>
        <v>27</v>
      </c>
      <c r="Z22" s="9">
        <v>0.417</v>
      </c>
      <c r="AA22" s="9">
        <f t="shared" si="3"/>
        <v>26</v>
      </c>
      <c r="AB22" s="9">
        <v>0.405</v>
      </c>
      <c r="AC22" s="74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3.5" thickBot="1">
      <c r="A23" s="36">
        <v>11</v>
      </c>
      <c r="B23" s="50">
        <v>2.25</v>
      </c>
      <c r="C23" s="21">
        <f t="shared" si="0"/>
        <v>11</v>
      </c>
      <c r="D23" s="43"/>
      <c r="E23" s="4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2"/>
      <c r="S23" s="16" t="s">
        <v>23</v>
      </c>
      <c r="T23" s="13" t="s">
        <v>6</v>
      </c>
      <c r="U23" s="14"/>
      <c r="V23" s="3"/>
      <c r="W23" s="9">
        <f t="shared" si="2"/>
        <v>27</v>
      </c>
      <c r="X23" s="9">
        <v>0.361</v>
      </c>
      <c r="Y23" s="9">
        <f t="shared" si="1"/>
        <v>28</v>
      </c>
      <c r="Z23" s="9">
        <v>0.376</v>
      </c>
      <c r="AA23" s="9">
        <f t="shared" si="3"/>
        <v>27</v>
      </c>
      <c r="AB23" s="9">
        <v>0.361</v>
      </c>
      <c r="AC23" s="74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thickBot="1">
      <c r="A24" s="36">
        <v>10</v>
      </c>
      <c r="B24" s="50">
        <v>2.54</v>
      </c>
      <c r="C24" s="21">
        <f t="shared" si="0"/>
        <v>10</v>
      </c>
      <c r="D24" s="4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"/>
      <c r="S24" s="34"/>
      <c r="T24" s="18">
        <f>IF(AND(S24&gt;0,S25&gt;0),(S24/S25)*25.4,"")</f>
      </c>
      <c r="U24" s="14"/>
      <c r="V24" s="3"/>
      <c r="W24" s="9">
        <f t="shared" si="2"/>
        <v>28</v>
      </c>
      <c r="X24" s="9">
        <v>0.321</v>
      </c>
      <c r="Y24" s="9">
        <f t="shared" si="1"/>
        <v>29</v>
      </c>
      <c r="Z24" s="9" t="s">
        <v>20</v>
      </c>
      <c r="AA24" s="9">
        <f t="shared" si="3"/>
        <v>28</v>
      </c>
      <c r="AB24" s="9">
        <v>0.321</v>
      </c>
      <c r="AC24" s="74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3.5" thickBot="1">
      <c r="A25" s="3"/>
      <c r="B25" s="3"/>
      <c r="C25" s="3"/>
      <c r="D25" s="3"/>
      <c r="E25" s="3"/>
      <c r="F25" s="4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2"/>
      <c r="S25" s="34"/>
      <c r="T25" s="16"/>
      <c r="U25" s="14"/>
      <c r="V25" s="3"/>
      <c r="W25" s="4"/>
      <c r="X25" s="4"/>
      <c r="Y25" s="4"/>
      <c r="Z25" s="4"/>
      <c r="AA25" s="4"/>
      <c r="AB25" s="4"/>
      <c r="AC25" s="74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thickBot="1">
      <c r="A26" s="51" t="s">
        <v>33</v>
      </c>
      <c r="B26" s="52" t="s">
        <v>34</v>
      </c>
      <c r="C26" s="52"/>
      <c r="D26" s="52"/>
      <c r="E26" s="52"/>
      <c r="F26" s="52"/>
      <c r="G26" s="53"/>
      <c r="H26" s="3"/>
      <c r="I26" s="3"/>
      <c r="J26" s="3"/>
      <c r="K26" s="3"/>
      <c r="L26" s="3"/>
      <c r="M26" s="3"/>
      <c r="N26" s="3"/>
      <c r="O26" s="3"/>
      <c r="P26" s="3"/>
      <c r="Q26" s="3"/>
      <c r="R26" s="54"/>
      <c r="S26" s="41"/>
      <c r="T26" s="41"/>
      <c r="U26" s="42"/>
      <c r="V26" s="3"/>
      <c r="W26" s="4"/>
      <c r="X26" s="4"/>
      <c r="Y26" s="4"/>
      <c r="Z26" s="4"/>
      <c r="AA26" s="4"/>
      <c r="AB26" s="4"/>
      <c r="AC26" s="74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2.75">
      <c r="A27" s="55" t="s">
        <v>36</v>
      </c>
      <c r="B27" s="76" t="s">
        <v>37</v>
      </c>
      <c r="C27" s="76"/>
      <c r="D27" s="76"/>
      <c r="E27" s="76"/>
      <c r="F27" s="76"/>
      <c r="G27" s="77"/>
      <c r="H27" s="43"/>
      <c r="I27" s="45" t="s">
        <v>35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Z27" s="4"/>
      <c r="AA27" s="4"/>
      <c r="AB27" s="4"/>
      <c r="AC27" s="74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thickBot="1">
      <c r="A28" s="55" t="s">
        <v>40</v>
      </c>
      <c r="B28" s="76" t="s">
        <v>41</v>
      </c>
      <c r="C28" s="76"/>
      <c r="D28" s="76"/>
      <c r="E28" s="76"/>
      <c r="F28" s="76"/>
      <c r="G28" s="7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74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2.75">
      <c r="A29" s="55" t="s">
        <v>42</v>
      </c>
      <c r="B29" s="76" t="s">
        <v>43</v>
      </c>
      <c r="C29" s="76"/>
      <c r="D29" s="76"/>
      <c r="E29" s="76"/>
      <c r="F29" s="76"/>
      <c r="G29" s="77"/>
      <c r="H29" s="3"/>
      <c r="I29" s="3"/>
      <c r="J29" s="3"/>
      <c r="K29" s="3"/>
      <c r="L29" s="3"/>
      <c r="M29" s="3"/>
      <c r="N29" s="3"/>
      <c r="O29" s="3"/>
      <c r="P29" s="3"/>
      <c r="Q29" s="3"/>
      <c r="R29" s="6"/>
      <c r="S29" s="11"/>
      <c r="T29" s="11"/>
      <c r="U29" s="8"/>
      <c r="V29" s="3"/>
      <c r="W29" s="4"/>
      <c r="X29" s="4"/>
      <c r="Y29" s="4"/>
      <c r="Z29" s="4"/>
      <c r="AA29" s="4"/>
      <c r="AB29" s="4"/>
      <c r="AC29" s="74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thickBot="1">
      <c r="A30" s="55" t="s">
        <v>44</v>
      </c>
      <c r="B30" s="76" t="s">
        <v>45</v>
      </c>
      <c r="C30" s="76"/>
      <c r="D30" s="76"/>
      <c r="E30" s="76"/>
      <c r="F30" s="76"/>
      <c r="G30" s="77"/>
      <c r="H30" s="3"/>
      <c r="I30" s="3"/>
      <c r="J30" s="3"/>
      <c r="K30" s="3"/>
      <c r="L30" s="3"/>
      <c r="M30" s="3"/>
      <c r="N30" s="3"/>
      <c r="O30" s="3"/>
      <c r="P30" s="3"/>
      <c r="Q30" s="3"/>
      <c r="R30" s="12"/>
      <c r="S30" s="13" t="s">
        <v>38</v>
      </c>
      <c r="T30" s="13" t="s">
        <v>39</v>
      </c>
      <c r="U30" s="14"/>
      <c r="V30" s="3"/>
      <c r="W30" s="4"/>
      <c r="X30" s="4"/>
      <c r="Y30" s="4"/>
      <c r="Z30" s="4"/>
      <c r="AA30" s="4"/>
      <c r="AB30" s="4"/>
      <c r="AC30" s="74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3.5" thickBot="1">
      <c r="A31" s="55" t="s">
        <v>46</v>
      </c>
      <c r="B31" s="56" t="s">
        <v>47</v>
      </c>
      <c r="C31" s="56"/>
      <c r="D31" s="56"/>
      <c r="E31" s="56"/>
      <c r="F31" s="56"/>
      <c r="G31" s="57"/>
      <c r="H31" s="3"/>
      <c r="I31" s="3"/>
      <c r="J31" s="3"/>
      <c r="K31" s="3"/>
      <c r="M31" s="3"/>
      <c r="N31" s="3"/>
      <c r="O31" s="3"/>
      <c r="P31" s="3"/>
      <c r="Q31" s="3"/>
      <c r="R31" s="12"/>
      <c r="S31" s="58"/>
      <c r="T31" s="59">
        <f>IF(S31="","",S31*1.0971)</f>
      </c>
      <c r="U31" s="14"/>
      <c r="V31" s="3"/>
      <c r="W31" s="4"/>
      <c r="X31" s="4"/>
      <c r="Y31" s="4"/>
      <c r="Z31" s="4"/>
      <c r="AA31" s="4"/>
      <c r="AB31" s="4"/>
      <c r="AC31" s="74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.75">
      <c r="A32" s="55"/>
      <c r="B32" s="56" t="s">
        <v>48</v>
      </c>
      <c r="C32" s="56"/>
      <c r="D32" s="56"/>
      <c r="E32" s="56"/>
      <c r="F32" s="56"/>
      <c r="G32" s="57"/>
      <c r="H32" s="3"/>
      <c r="I32" s="3"/>
      <c r="J32" s="3"/>
      <c r="K32" s="3"/>
      <c r="L32" s="3"/>
      <c r="M32" s="3"/>
      <c r="N32" s="3"/>
      <c r="O32" s="3"/>
      <c r="P32" s="3"/>
      <c r="Q32" s="3"/>
      <c r="R32" s="12"/>
      <c r="S32" s="16"/>
      <c r="T32" s="16"/>
      <c r="U32" s="14"/>
      <c r="V32" s="3"/>
      <c r="W32" s="4"/>
      <c r="X32" s="4"/>
      <c r="Y32" s="4"/>
      <c r="Z32" s="4"/>
      <c r="AA32" s="4"/>
      <c r="AB32" s="4"/>
      <c r="AC32" s="74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3.5" thickBot="1">
      <c r="A33" s="55"/>
      <c r="B33" s="56" t="s">
        <v>50</v>
      </c>
      <c r="C33" s="56"/>
      <c r="D33" s="56"/>
      <c r="E33" s="56"/>
      <c r="F33" s="56"/>
      <c r="G33" s="57"/>
      <c r="H33" s="3"/>
      <c r="I33" s="3"/>
      <c r="J33" s="3"/>
      <c r="K33" s="3"/>
      <c r="L33" s="3"/>
      <c r="M33" s="3"/>
      <c r="N33" s="3"/>
      <c r="O33" s="3"/>
      <c r="P33" s="3"/>
      <c r="Q33" s="3"/>
      <c r="R33" s="12"/>
      <c r="S33" s="13" t="s">
        <v>39</v>
      </c>
      <c r="T33" s="13" t="s">
        <v>38</v>
      </c>
      <c r="U33" s="14"/>
      <c r="V33" s="3"/>
      <c r="W33" s="4"/>
      <c r="X33" s="4"/>
      <c r="Y33" s="4"/>
      <c r="Z33" s="4"/>
      <c r="AA33" s="4"/>
      <c r="AB33" s="4"/>
      <c r="AC33" s="74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thickBot="1">
      <c r="A34" s="55"/>
      <c r="B34" s="56"/>
      <c r="C34" s="56"/>
      <c r="D34" s="56"/>
      <c r="E34" s="56"/>
      <c r="F34" s="56"/>
      <c r="G34" s="57"/>
      <c r="H34" s="3"/>
      <c r="I34" s="3"/>
      <c r="J34" s="3"/>
      <c r="K34" s="3"/>
      <c r="L34" s="3"/>
      <c r="M34" s="3"/>
      <c r="N34" s="3"/>
      <c r="O34" s="3"/>
      <c r="P34" s="3"/>
      <c r="Q34" s="3"/>
      <c r="R34" s="12"/>
      <c r="S34" s="17"/>
      <c r="T34" s="27">
        <f>IF(S34="","",S34*0.9115)</f>
      </c>
      <c r="U34" s="14"/>
      <c r="V34" s="3"/>
      <c r="W34" s="4"/>
      <c r="X34" s="4"/>
      <c r="Y34" s="4"/>
      <c r="Z34" s="4"/>
      <c r="AA34" s="4"/>
      <c r="AB34" s="4"/>
      <c r="AC34" s="74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3.5" thickBot="1">
      <c r="A35" s="55"/>
      <c r="B35" s="56"/>
      <c r="C35" s="56"/>
      <c r="D35" s="56"/>
      <c r="E35" s="56"/>
      <c r="F35" s="56"/>
      <c r="G35" s="57"/>
      <c r="H35" s="3"/>
      <c r="I35" s="3"/>
      <c r="J35" s="3"/>
      <c r="K35" s="3"/>
      <c r="L35" s="3"/>
      <c r="M35" s="3"/>
      <c r="N35" s="3"/>
      <c r="O35" s="3"/>
      <c r="P35" s="3"/>
      <c r="Q35" s="3"/>
      <c r="R35" s="54"/>
      <c r="S35" s="41"/>
      <c r="T35" s="41"/>
      <c r="U35" s="42"/>
      <c r="V35" s="3"/>
      <c r="W35" s="4"/>
      <c r="X35" s="4"/>
      <c r="Y35" s="4"/>
      <c r="Z35" s="4"/>
      <c r="AA35" s="4"/>
      <c r="AB35" s="4"/>
      <c r="AC35" s="74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.75">
      <c r="A36" s="55"/>
      <c r="B36" s="56"/>
      <c r="C36" s="56"/>
      <c r="D36" s="56"/>
      <c r="E36" s="56"/>
      <c r="F36" s="56"/>
      <c r="G36" s="5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74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3.5" thickBot="1">
      <c r="A37" s="55"/>
      <c r="B37" s="56"/>
      <c r="C37" s="56"/>
      <c r="D37" s="56"/>
      <c r="E37" s="56"/>
      <c r="F37" s="56"/>
      <c r="G37" s="5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74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thickBot="1">
      <c r="A38" s="55"/>
      <c r="B38" s="56"/>
      <c r="C38" s="56"/>
      <c r="D38" s="56"/>
      <c r="E38" s="56"/>
      <c r="F38" s="56"/>
      <c r="G38" s="57"/>
      <c r="H38" s="3"/>
      <c r="I38" s="3"/>
      <c r="J38" s="3"/>
      <c r="K38" s="3"/>
      <c r="L38" s="3"/>
      <c r="M38" s="3"/>
      <c r="N38" s="3"/>
      <c r="O38" s="3"/>
      <c r="P38" s="3"/>
      <c r="Q38" s="3"/>
      <c r="R38" s="6"/>
      <c r="S38" s="60" t="s">
        <v>49</v>
      </c>
      <c r="T38" s="60" t="s">
        <v>39</v>
      </c>
      <c r="U38" s="8"/>
      <c r="V38" s="3"/>
      <c r="W38" s="4"/>
      <c r="X38" s="4"/>
      <c r="Y38" s="4"/>
      <c r="Z38" s="4"/>
      <c r="AA38" s="4"/>
      <c r="AB38" s="4"/>
      <c r="AC38" s="74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3.5" thickBot="1">
      <c r="A39" s="55"/>
      <c r="B39" s="56"/>
      <c r="C39" s="56"/>
      <c r="D39" s="56"/>
      <c r="E39" s="56"/>
      <c r="F39" s="56"/>
      <c r="G39" s="57"/>
      <c r="H39" s="3"/>
      <c r="I39" s="3"/>
      <c r="J39" s="3"/>
      <c r="K39" s="3"/>
      <c r="L39" s="3"/>
      <c r="M39" s="3"/>
      <c r="N39" s="3"/>
      <c r="O39" s="3"/>
      <c r="P39" s="3"/>
      <c r="Q39" s="3"/>
      <c r="R39" s="12"/>
      <c r="S39" s="17"/>
      <c r="T39" s="17"/>
      <c r="U39" s="14"/>
      <c r="V39" s="3"/>
      <c r="W39" s="4"/>
      <c r="X39" s="4"/>
      <c r="Y39" s="4"/>
      <c r="Z39" s="4"/>
      <c r="AA39" s="4"/>
      <c r="AB39" s="4"/>
      <c r="AC39" s="74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2.75">
      <c r="A40" s="55"/>
      <c r="B40" s="56"/>
      <c r="C40" s="56"/>
      <c r="D40" s="56"/>
      <c r="E40" s="56"/>
      <c r="F40" s="56"/>
      <c r="G40" s="57"/>
      <c r="H40" s="3"/>
      <c r="I40" s="3"/>
      <c r="J40" s="3"/>
      <c r="K40" s="3"/>
      <c r="L40" s="3"/>
      <c r="M40" s="3"/>
      <c r="N40" s="3"/>
      <c r="O40" s="3"/>
      <c r="P40" s="3"/>
      <c r="Q40" s="3"/>
      <c r="R40" s="12"/>
      <c r="S40" s="16"/>
      <c r="T40" s="16"/>
      <c r="U40" s="14"/>
      <c r="V40" s="3"/>
      <c r="W40" s="4"/>
      <c r="X40" s="4"/>
      <c r="Y40" s="4"/>
      <c r="Z40" s="4"/>
      <c r="AA40" s="4"/>
      <c r="AB40" s="4"/>
      <c r="AC40" s="74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2.75">
      <c r="A41" s="55"/>
      <c r="B41" s="56"/>
      <c r="C41" s="56"/>
      <c r="D41" s="56"/>
      <c r="E41" s="56"/>
      <c r="F41" s="56"/>
      <c r="G41" s="57"/>
      <c r="H41" s="3"/>
      <c r="I41" s="3"/>
      <c r="J41" s="3"/>
      <c r="K41" s="3"/>
      <c r="L41" s="3"/>
      <c r="M41" s="3"/>
      <c r="N41" s="3"/>
      <c r="O41" s="3"/>
      <c r="P41" s="3"/>
      <c r="Q41" s="3"/>
      <c r="R41" s="12"/>
      <c r="S41" s="16" t="s">
        <v>51</v>
      </c>
      <c r="T41" s="16" t="s">
        <v>52</v>
      </c>
      <c r="U41" s="14"/>
      <c r="V41" s="3"/>
      <c r="W41" s="4"/>
      <c r="X41" s="4"/>
      <c r="Y41" s="4"/>
      <c r="Z41" s="4"/>
      <c r="AA41" s="4"/>
      <c r="AB41" s="4"/>
      <c r="AC41" s="74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2.75">
      <c r="A42" s="55"/>
      <c r="B42" s="56"/>
      <c r="C42" s="56"/>
      <c r="D42" s="56"/>
      <c r="E42" s="56"/>
      <c r="F42" s="56"/>
      <c r="G42" s="57"/>
      <c r="H42" s="3"/>
      <c r="I42" s="3"/>
      <c r="J42" s="3"/>
      <c r="K42" s="3"/>
      <c r="L42" s="3"/>
      <c r="M42" s="3"/>
      <c r="N42" s="3"/>
      <c r="O42" s="3"/>
      <c r="P42" s="3"/>
      <c r="Q42" s="3"/>
      <c r="R42" s="12"/>
      <c r="S42" s="61">
        <f>IF(OR(S39="",T39=""),"",ROUNDDOWN(T39*S39,0))</f>
      </c>
      <c r="T42" s="61">
        <f>IF(OR(S39="",T39=""),"",ROUND(((T39*S39)-S42)*12,0))</f>
      </c>
      <c r="U42" s="14"/>
      <c r="V42" s="3"/>
      <c r="W42" s="4"/>
      <c r="X42" s="4"/>
      <c r="Y42" s="4"/>
      <c r="Z42" s="4"/>
      <c r="AA42" s="4"/>
      <c r="AB42" s="4"/>
      <c r="AC42" s="74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2.75">
      <c r="A43" s="55"/>
      <c r="B43" s="56"/>
      <c r="C43" s="56"/>
      <c r="D43" s="56"/>
      <c r="E43" s="56"/>
      <c r="F43" s="56"/>
      <c r="G43" s="57"/>
      <c r="H43" s="3"/>
      <c r="I43" s="3"/>
      <c r="J43" s="3"/>
      <c r="K43" s="3"/>
      <c r="L43" s="3"/>
      <c r="M43" s="3"/>
      <c r="N43" s="3"/>
      <c r="O43" s="3"/>
      <c r="P43" s="3"/>
      <c r="Q43" s="3"/>
      <c r="R43" s="12"/>
      <c r="S43" s="16"/>
      <c r="T43" s="16"/>
      <c r="U43" s="14"/>
      <c r="V43" s="3"/>
      <c r="W43" s="4"/>
      <c r="X43" s="4"/>
      <c r="Y43" s="4"/>
      <c r="Z43" s="4"/>
      <c r="AA43" s="4"/>
      <c r="AB43" s="4"/>
      <c r="AC43" s="74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thickBot="1">
      <c r="A44" s="55"/>
      <c r="B44" s="56"/>
      <c r="C44" s="56"/>
      <c r="D44" s="56"/>
      <c r="E44" s="56"/>
      <c r="F44" s="56"/>
      <c r="G44" s="57"/>
      <c r="H44" s="3"/>
      <c r="I44" s="3"/>
      <c r="J44" s="3"/>
      <c r="K44" s="3"/>
      <c r="L44" s="3"/>
      <c r="M44" s="3"/>
      <c r="N44" s="3"/>
      <c r="O44" s="3"/>
      <c r="P44" s="3"/>
      <c r="Q44" s="3"/>
      <c r="R44" s="54"/>
      <c r="S44" s="41"/>
      <c r="T44" s="41"/>
      <c r="U44" s="42"/>
      <c r="V44" s="3"/>
      <c r="W44" s="4"/>
      <c r="X44" s="4"/>
      <c r="Y44" s="4"/>
      <c r="Z44" s="4"/>
      <c r="AA44" s="4"/>
      <c r="AB44" s="4"/>
      <c r="AC44" s="74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3.5" thickBot="1">
      <c r="A45" s="55"/>
      <c r="B45" s="56"/>
      <c r="C45" s="56"/>
      <c r="D45" s="56"/>
      <c r="E45" s="56"/>
      <c r="F45" s="56"/>
      <c r="G45" s="5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"/>
      <c r="X45" s="4"/>
      <c r="Y45" s="4"/>
      <c r="Z45" s="4"/>
      <c r="AA45" s="4"/>
      <c r="AB45" s="4"/>
      <c r="AC45" s="74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thickBot="1">
      <c r="A46" s="55"/>
      <c r="B46" s="56"/>
      <c r="C46" s="56"/>
      <c r="D46" s="56"/>
      <c r="E46" s="56"/>
      <c r="F46" s="56"/>
      <c r="G46" s="57"/>
      <c r="H46" s="3"/>
      <c r="I46" s="45"/>
      <c r="J46" s="3"/>
      <c r="K46" s="3"/>
      <c r="L46" s="3"/>
      <c r="M46" s="3"/>
      <c r="N46" s="3"/>
      <c r="O46" s="3"/>
      <c r="P46" s="3"/>
      <c r="Q46" s="3"/>
      <c r="R46" s="62"/>
      <c r="S46" s="63"/>
      <c r="T46" s="63" t="s">
        <v>53</v>
      </c>
      <c r="U46" s="8"/>
      <c r="V46" s="3"/>
      <c r="W46" s="4"/>
      <c r="X46" s="4"/>
      <c r="Y46" s="4"/>
      <c r="Z46" s="4"/>
      <c r="AA46" s="4"/>
      <c r="AB46" s="4"/>
      <c r="AC46" s="74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3.5" thickBot="1">
      <c r="A47" s="55"/>
      <c r="B47" s="56"/>
      <c r="C47" s="56"/>
      <c r="D47" s="56"/>
      <c r="E47" s="56"/>
      <c r="F47" s="56"/>
      <c r="G47" s="57"/>
      <c r="H47" s="3"/>
      <c r="I47" s="3"/>
      <c r="J47" s="3"/>
      <c r="K47" s="3"/>
      <c r="L47" s="3"/>
      <c r="M47" s="3"/>
      <c r="N47" s="3"/>
      <c r="O47" s="3"/>
      <c r="P47" s="3"/>
      <c r="Q47" s="3"/>
      <c r="R47" s="64" t="s">
        <v>54</v>
      </c>
      <c r="S47" s="17"/>
      <c r="T47" s="65">
        <f>IF(S47="","",VLOOKUP(S47,W4:X24,2,FALSE))</f>
      </c>
      <c r="U47" s="14"/>
      <c r="V47" s="3"/>
      <c r="W47" s="4"/>
      <c r="X47" s="4"/>
      <c r="Y47" s="4"/>
      <c r="Z47" s="4"/>
      <c r="AA47" s="4"/>
      <c r="AB47" s="4"/>
      <c r="AC47" s="74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>
      <c r="A48" s="55"/>
      <c r="B48" s="56"/>
      <c r="C48" s="56"/>
      <c r="D48" s="56"/>
      <c r="E48" s="56"/>
      <c r="F48" s="56"/>
      <c r="G48" s="57"/>
      <c r="H48" s="3"/>
      <c r="I48" s="45" t="s">
        <v>55</v>
      </c>
      <c r="J48" s="3"/>
      <c r="K48" s="3"/>
      <c r="L48" s="3"/>
      <c r="M48" s="3"/>
      <c r="N48" s="3"/>
      <c r="O48" s="3"/>
      <c r="P48" s="3"/>
      <c r="Q48" s="3"/>
      <c r="R48" s="64" t="s">
        <v>56</v>
      </c>
      <c r="S48" s="66">
        <f>IF(S47="","",VLOOKUP(S47,W4:Y24,3,FALSE))</f>
      </c>
      <c r="T48" s="67">
        <f>IF(S47="","",VLOOKUP(S48,Y4:Z24,2,FALSE))</f>
      </c>
      <c r="U48" s="14"/>
      <c r="V48" s="3"/>
      <c r="W48" s="4"/>
      <c r="X48" s="4"/>
      <c r="Y48" s="4"/>
      <c r="Z48" s="4"/>
      <c r="AA48" s="4"/>
      <c r="AB48" s="4"/>
      <c r="AC48" s="74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3.5" thickBot="1">
      <c r="A49" s="55"/>
      <c r="B49" s="56"/>
      <c r="C49" s="56"/>
      <c r="D49" s="56"/>
      <c r="E49" s="56"/>
      <c r="F49" s="56"/>
      <c r="G49" s="57"/>
      <c r="H49" s="3"/>
      <c r="I49" s="68" t="s">
        <v>57</v>
      </c>
      <c r="J49" s="68"/>
      <c r="K49" s="69" t="s">
        <v>58</v>
      </c>
      <c r="L49" s="3"/>
      <c r="M49" s="3"/>
      <c r="N49" s="3"/>
      <c r="O49" s="3"/>
      <c r="P49" s="3"/>
      <c r="Q49" s="3"/>
      <c r="R49" s="64"/>
      <c r="S49" s="70"/>
      <c r="T49" s="70"/>
      <c r="U49" s="14"/>
      <c r="V49" s="3"/>
      <c r="W49" s="4"/>
      <c r="X49" s="4"/>
      <c r="Y49" s="4"/>
      <c r="Z49" s="4"/>
      <c r="AA49" s="4"/>
      <c r="AB49" s="4"/>
      <c r="AC49" s="74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thickBot="1">
      <c r="A50" s="55"/>
      <c r="B50" s="56"/>
      <c r="C50" s="56"/>
      <c r="D50" s="56"/>
      <c r="E50" s="56"/>
      <c r="F50" s="56"/>
      <c r="G50" s="57"/>
      <c r="H50" s="3"/>
      <c r="I50" s="3"/>
      <c r="J50" s="3"/>
      <c r="K50" s="3"/>
      <c r="L50" s="3"/>
      <c r="M50" s="3"/>
      <c r="N50" s="3"/>
      <c r="O50" s="3"/>
      <c r="P50" s="3"/>
      <c r="Q50" s="3"/>
      <c r="R50" s="64" t="s">
        <v>59</v>
      </c>
      <c r="S50" s="17"/>
      <c r="T50" s="65">
        <f>IF(S50="","",VLOOKUP(S50,Y4:Z24,2,FALSE))</f>
      </c>
      <c r="U50" s="14"/>
      <c r="V50" s="3"/>
      <c r="W50" s="4"/>
      <c r="X50" s="4"/>
      <c r="Y50" s="4"/>
      <c r="Z50" s="4"/>
      <c r="AA50" s="4"/>
      <c r="AB50" s="4"/>
      <c r="AC50" s="74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2.75">
      <c r="A51" s="55"/>
      <c r="B51" s="56"/>
      <c r="C51" s="56"/>
      <c r="D51" s="56"/>
      <c r="E51" s="56"/>
      <c r="F51" s="56"/>
      <c r="G51" s="57"/>
      <c r="H51" s="3"/>
      <c r="I51" s="3"/>
      <c r="J51" s="3"/>
      <c r="K51" s="3"/>
      <c r="L51" s="3"/>
      <c r="M51" s="3"/>
      <c r="N51" s="3"/>
      <c r="O51" s="3"/>
      <c r="P51" s="3"/>
      <c r="Q51" s="3"/>
      <c r="R51" s="64" t="s">
        <v>60</v>
      </c>
      <c r="S51" s="66">
        <f>IF(S50="","",VLOOKUP(S50,Y4:AA24,3,FALSE))</f>
      </c>
      <c r="T51" s="67">
        <f>IF(S50="","",VLOOKUP(S51,AA4:AB24,2,FALSE))</f>
      </c>
      <c r="U51" s="14"/>
      <c r="V51" s="3"/>
      <c r="W51" s="4"/>
      <c r="X51" s="4"/>
      <c r="Y51" s="4"/>
      <c r="Z51" s="4"/>
      <c r="AA51" s="4"/>
      <c r="AB51" s="4"/>
      <c r="AC51" s="74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thickBot="1">
      <c r="A52" s="55"/>
      <c r="B52" s="56"/>
      <c r="C52" s="56"/>
      <c r="D52" s="56"/>
      <c r="E52" s="56"/>
      <c r="F52" s="56"/>
      <c r="G52" s="57"/>
      <c r="H52" s="3"/>
      <c r="I52" s="3"/>
      <c r="J52" s="3"/>
      <c r="K52" s="3"/>
      <c r="L52" s="3"/>
      <c r="M52" s="3"/>
      <c r="N52" s="3"/>
      <c r="O52" s="3"/>
      <c r="P52" s="3"/>
      <c r="Q52" s="3"/>
      <c r="R52" s="54"/>
      <c r="S52" s="41"/>
      <c r="T52" s="41"/>
      <c r="U52" s="42"/>
      <c r="V52" s="3"/>
      <c r="W52" s="4"/>
      <c r="X52" s="4"/>
      <c r="Y52" s="4"/>
      <c r="Z52" s="4"/>
      <c r="AA52" s="4"/>
      <c r="AB52" s="4"/>
      <c r="AC52" s="74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2.75">
      <c r="A53" s="55"/>
      <c r="B53" s="56"/>
      <c r="C53" s="56"/>
      <c r="D53" s="56"/>
      <c r="E53" s="56"/>
      <c r="F53" s="56"/>
      <c r="G53" s="5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4"/>
      <c r="Y53" s="4"/>
      <c r="Z53" s="4"/>
      <c r="AA53" s="4"/>
      <c r="AB53" s="4"/>
      <c r="AC53" s="74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2.75">
      <c r="A54" s="55"/>
      <c r="B54" s="56"/>
      <c r="C54" s="56"/>
      <c r="D54" s="56"/>
      <c r="E54" s="56"/>
      <c r="F54" s="56"/>
      <c r="G54" s="5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"/>
      <c r="X54" s="4"/>
      <c r="Y54" s="4"/>
      <c r="Z54" s="4"/>
      <c r="AA54" s="4"/>
      <c r="AB54" s="4"/>
      <c r="AC54" s="74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2.75">
      <c r="A55" s="55"/>
      <c r="B55" s="56"/>
      <c r="C55" s="56"/>
      <c r="D55" s="56"/>
      <c r="E55" s="56"/>
      <c r="F55" s="56"/>
      <c r="G55" s="5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"/>
      <c r="X55" s="4"/>
      <c r="Y55" s="4"/>
      <c r="Z55" s="4"/>
      <c r="AA55" s="4"/>
      <c r="AB55" s="4"/>
      <c r="AC55" s="74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2.75">
      <c r="A56" s="55"/>
      <c r="B56" s="56"/>
      <c r="C56" s="56"/>
      <c r="D56" s="56"/>
      <c r="E56" s="56"/>
      <c r="F56" s="56"/>
      <c r="G56" s="5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"/>
      <c r="X56" s="4"/>
      <c r="Y56" s="4"/>
      <c r="Z56" s="4"/>
      <c r="AA56" s="4"/>
      <c r="AB56" s="4"/>
      <c r="AC56" s="74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3.5" thickBot="1">
      <c r="A57" s="71"/>
      <c r="B57" s="72"/>
      <c r="C57" s="72"/>
      <c r="D57" s="72"/>
      <c r="E57" s="72"/>
      <c r="F57" s="72"/>
      <c r="G57" s="7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4"/>
      <c r="Z57" s="4"/>
      <c r="AA57" s="4"/>
      <c r="AB57" s="4"/>
      <c r="AC57" s="74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4"/>
      <c r="Y58" s="4"/>
      <c r="Z58" s="4"/>
      <c r="AA58" s="4"/>
      <c r="AB58" s="4"/>
      <c r="AC58" s="74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4"/>
      <c r="Y59" s="4"/>
      <c r="Z59" s="4"/>
      <c r="AA59" s="4"/>
      <c r="AB59" s="4"/>
      <c r="AC59" s="74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4"/>
      <c r="Y60" s="4"/>
      <c r="Z60" s="4"/>
      <c r="AA60" s="4"/>
      <c r="AB60" s="4"/>
      <c r="AC60" s="74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"/>
      <c r="X61" s="4"/>
      <c r="Y61" s="4"/>
      <c r="Z61" s="4"/>
      <c r="AA61" s="4"/>
      <c r="AB61" s="4"/>
      <c r="AC61" s="74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"/>
      <c r="X62" s="4"/>
      <c r="Y62" s="4"/>
      <c r="Z62" s="4"/>
      <c r="AA62" s="4"/>
      <c r="AB62" s="4"/>
      <c r="AC62" s="74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"/>
      <c r="X63" s="4"/>
      <c r="Y63" s="4"/>
      <c r="Z63" s="4"/>
      <c r="AA63" s="4"/>
      <c r="AB63" s="4"/>
      <c r="AC63" s="74"/>
      <c r="AD63" s="3"/>
      <c r="AE63" s="3"/>
      <c r="AF63" s="3"/>
      <c r="AG63" s="3"/>
      <c r="AH63" s="3"/>
      <c r="AI63" s="3"/>
      <c r="AJ63" s="3"/>
      <c r="AK63" s="3"/>
      <c r="AL63" s="3"/>
      <c r="AM63" s="3"/>
    </row>
  </sheetData>
  <sheetProtection sheet="1" objects="1" scenarios="1" selectLockedCells="1"/>
  <mergeCells count="31">
    <mergeCell ref="B55:G55"/>
    <mergeCell ref="B56:G56"/>
    <mergeCell ref="B57:G57"/>
    <mergeCell ref="B51:G51"/>
    <mergeCell ref="B52:G52"/>
    <mergeCell ref="B53:G53"/>
    <mergeCell ref="B54:G54"/>
    <mergeCell ref="B48:G48"/>
    <mergeCell ref="B49:G49"/>
    <mergeCell ref="I49:J49"/>
    <mergeCell ref="B50:G50"/>
    <mergeCell ref="B44:G44"/>
    <mergeCell ref="B45:G45"/>
    <mergeCell ref="B46:G46"/>
    <mergeCell ref="B47:G47"/>
    <mergeCell ref="B40:G40"/>
    <mergeCell ref="B41:G41"/>
    <mergeCell ref="B42:G42"/>
    <mergeCell ref="B43:G43"/>
    <mergeCell ref="B36:G36"/>
    <mergeCell ref="B37:G37"/>
    <mergeCell ref="B38:G38"/>
    <mergeCell ref="B39:G39"/>
    <mergeCell ref="B32:G32"/>
    <mergeCell ref="B33:G33"/>
    <mergeCell ref="B34:G34"/>
    <mergeCell ref="B35:G35"/>
    <mergeCell ref="B31:G31"/>
    <mergeCell ref="B1:K1"/>
    <mergeCell ref="S2:T2"/>
    <mergeCell ref="B26:G26"/>
  </mergeCells>
  <dataValidations count="3">
    <dataValidation type="list" allowBlank="1" showInputMessage="1" showErrorMessage="1" sqref="S47">
      <formula1>awg</formula1>
    </dataValidation>
    <dataValidation type="list" allowBlank="1" showInputMessage="1" showErrorMessage="1" sqref="S50">
      <formula1>swg</formula1>
    </dataValidation>
    <dataValidation type="list" allowBlank="1" showInputMessage="1" showErrorMessage="1" sqref="F7 F11">
      <formula1>awgorig</formula1>
    </dataValidation>
  </dataValidations>
  <hyperlinks>
    <hyperlink ref="K49" r:id="rId1" display="http://chainofbeauty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Precise Edit</dc:creator>
  <cp:keywords/>
  <dc:description/>
  <cp:lastModifiedBy>Precise Edit</cp:lastModifiedBy>
  <dcterms:created xsi:type="dcterms:W3CDTF">2014-01-06T02:30:37Z</dcterms:created>
  <dcterms:modified xsi:type="dcterms:W3CDTF">2014-01-06T02:45:00Z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